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Giovanni\Desktop\Rigidezze\6 Piano\direzione X\"/>
    </mc:Choice>
  </mc:AlternateContent>
  <bookViews>
    <workbookView xWindow="0" yWindow="0" windowWidth="20490" windowHeight="7650"/>
  </bookViews>
  <sheets>
    <sheet name="Rigidezza" sheetId="5" r:id="rId1"/>
  </sheets>
  <calcPr calcId="162913"/>
</workbook>
</file>

<file path=xl/calcChain.xml><?xml version="1.0" encoding="utf-8"?>
<calcChain xmlns="http://schemas.openxmlformats.org/spreadsheetml/2006/main">
  <c r="C26" i="5" l="1"/>
  <c r="C27" i="5" s="1"/>
  <c r="L2" i="5" s="1"/>
  <c r="E30" i="5"/>
  <c r="G30" i="5" s="1"/>
  <c r="L31" i="5"/>
  <c r="L30" i="5"/>
  <c r="L27" i="5"/>
  <c r="O27" i="5" s="1"/>
  <c r="L26" i="5"/>
  <c r="O26" i="5" s="1"/>
  <c r="E32" i="5"/>
  <c r="G32" i="5" s="1"/>
  <c r="M32" i="5" s="1"/>
  <c r="O32" i="5" s="1"/>
  <c r="E31" i="5"/>
  <c r="G31" i="5" s="1"/>
  <c r="I11" i="5"/>
  <c r="I17" i="5"/>
  <c r="J12" i="5"/>
  <c r="H21" i="5"/>
  <c r="K21" i="5" s="1"/>
  <c r="I20" i="5"/>
  <c r="L20" i="5" s="1"/>
  <c r="I19" i="5"/>
  <c r="L19" i="5" s="1"/>
  <c r="G21" i="5"/>
  <c r="J21" i="5" s="1"/>
  <c r="G20" i="5"/>
  <c r="J20" i="5" s="1"/>
  <c r="G19" i="5"/>
  <c r="J19" i="5" s="1"/>
  <c r="L14" i="5"/>
  <c r="L13" i="5"/>
  <c r="J15" i="5"/>
  <c r="J14" i="5"/>
  <c r="J13" i="5"/>
  <c r="L15" i="5"/>
  <c r="G11" i="5"/>
  <c r="G17" i="5"/>
  <c r="G12" i="5"/>
  <c r="G26" i="5"/>
  <c r="G28" i="5"/>
  <c r="L28" i="5" s="1"/>
  <c r="O28" i="5" s="1"/>
  <c r="G27" i="5"/>
  <c r="M31" i="5" l="1"/>
  <c r="O31" i="5" s="1"/>
  <c r="M30" i="5"/>
  <c r="O30" i="5" s="1"/>
  <c r="I30" i="5"/>
  <c r="I31" i="5" s="1"/>
  <c r="I26" i="5"/>
  <c r="I27" i="5" s="1"/>
  <c r="Q26" i="5"/>
  <c r="Q27" i="5" s="1"/>
  <c r="Q30" i="5" l="1"/>
  <c r="Q31" i="5" s="1"/>
  <c r="Q28" i="5" s="1"/>
  <c r="I28" i="5"/>
  <c r="L7" i="5" l="1"/>
  <c r="L3" i="5"/>
  <c r="L5" i="5" s="1"/>
</calcChain>
</file>

<file path=xl/sharedStrings.xml><?xml version="1.0" encoding="utf-8"?>
<sst xmlns="http://schemas.openxmlformats.org/spreadsheetml/2006/main" count="65" uniqueCount="44">
  <si>
    <t>pilastro</t>
  </si>
  <si>
    <t>b</t>
  </si>
  <si>
    <t>h</t>
  </si>
  <si>
    <t>cm</t>
  </si>
  <si>
    <t>m</t>
  </si>
  <si>
    <t>E</t>
  </si>
  <si>
    <t>MPa</t>
  </si>
  <si>
    <t>Ip</t>
  </si>
  <si>
    <t>cm4</t>
  </si>
  <si>
    <t>It,sup</t>
  </si>
  <si>
    <t>It,inf</t>
  </si>
  <si>
    <t>Lp</t>
  </si>
  <si>
    <t>Lt</t>
  </si>
  <si>
    <t>E Ip / Lp</t>
  </si>
  <si>
    <t>E It,s / Lt</t>
  </si>
  <si>
    <t>E It,i / Lt</t>
  </si>
  <si>
    <t>kN mm</t>
  </si>
  <si>
    <t>r1</t>
  </si>
  <si>
    <t>r2</t>
  </si>
  <si>
    <t>k (t=inf)</t>
  </si>
  <si>
    <t>kN/mm</t>
  </si>
  <si>
    <t>k</t>
  </si>
  <si>
    <t>da base</t>
  </si>
  <si>
    <t>una sola</t>
  </si>
  <si>
    <t>due, dx e sx, diverse tra loro</t>
  </si>
  <si>
    <t>due, dx e sx, uguali tra loro</t>
  </si>
  <si>
    <t>Travi a destra e sinistra</t>
  </si>
  <si>
    <t>Superiormente</t>
  </si>
  <si>
    <t>esiste un pilastro al di sopra</t>
  </si>
  <si>
    <t>non esiste pilastro al di sopra</t>
  </si>
  <si>
    <t>la trave superiore è infinitamente rigida</t>
  </si>
  <si>
    <t>Inferiormente</t>
  </si>
  <si>
    <t>non esiste pilastro al di sotto</t>
  </si>
  <si>
    <t>esiste un pilastro al di sotto</t>
  </si>
  <si>
    <t>la trave inferiore è infinitamente rigida</t>
  </si>
  <si>
    <t>il pilastro è incastrato alla base</t>
  </si>
  <si>
    <t>Travi superiori e inferiori</t>
  </si>
  <si>
    <t>uguali trra loro</t>
  </si>
  <si>
    <t>diverse tra loro</t>
  </si>
  <si>
    <t>riduzione</t>
  </si>
  <si>
    <t xml:space="preserve">punto di nullo di M a  </t>
  </si>
  <si>
    <t>sx</t>
  </si>
  <si>
    <t>dx</t>
  </si>
  <si>
    <t>Ho considerato una L media tra tutti i tratti di T emerg. Che considero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</si>
</sst>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2" x14ac:knownFonts="1">
    <font>
      <sz val="10"/>
      <name val="Arial"/>
    </font>
    <font>
      <b/>
      <sz val="10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sz val="10"/>
      <color theme="2" tint="-9.9978637043366805E-2"/>
      <name val="Arial"/>
      <family val="2"/>
    </font>
    <font>
      <sz val="10"/>
      <color theme="2" tint="-0.499984740745262"/>
      <name val="Arial"/>
      <family val="2"/>
    </font>
    <font>
      <sz val="10"/>
      <color theme="2" tint="-0.749992370372631"/>
      <name val="Arial"/>
      <family val="2"/>
    </font>
    <font>
      <b/>
      <sz val="10"/>
      <color rgb="FF0000FF"/>
      <name val="Arial"/>
      <family val="2"/>
    </font>
    <font>
      <sz val="10"/>
      <color rgb="FF0000FF"/>
      <name val="Arial"/>
      <family val="2"/>
    </font>
    <font>
      <b/>
      <sz val="10"/>
      <color theme="4" tint="-0.249977111117893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center"/>
    </xf>
    <xf numFmtId="0" fontId="1" fillId="0" borderId="0" xfId="0" applyFont="1" applyAlignment="1">
      <alignment horizontal="left"/>
    </xf>
    <xf numFmtId="164" fontId="0" fillId="0" borderId="0" xfId="0" applyNumberFormat="1" applyAlignment="1">
      <alignment horizontal="center"/>
    </xf>
    <xf numFmtId="2" fontId="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0" fontId="3" fillId="0" borderId="0" xfId="0" applyFont="1"/>
    <xf numFmtId="0" fontId="1" fillId="0" borderId="0" xfId="0" applyFont="1"/>
    <xf numFmtId="0" fontId="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2" fontId="9" fillId="0" borderId="0" xfId="0" applyNumberFormat="1" applyFont="1" applyAlignment="1">
      <alignment horizontal="center"/>
    </xf>
    <xf numFmtId="0" fontId="9" fillId="0" borderId="0" xfId="0" applyFont="1" applyAlignment="1">
      <alignment horizontal="left"/>
    </xf>
    <xf numFmtId="0" fontId="10" fillId="0" borderId="0" xfId="0" applyFont="1"/>
    <xf numFmtId="0" fontId="9" fillId="0" borderId="0" xfId="0" applyFont="1" applyAlignment="1">
      <alignment horizontal="right"/>
    </xf>
    <xf numFmtId="164" fontId="9" fillId="0" borderId="0" xfId="0" applyNumberFormat="1" applyFont="1" applyAlignment="1">
      <alignment horizontal="center"/>
    </xf>
    <xf numFmtId="0" fontId="2" fillId="0" borderId="0" xfId="0" applyFont="1" applyAlignment="1" applyProtection="1">
      <alignment horizontal="center"/>
      <protection locked="0"/>
    </xf>
    <xf numFmtId="2" fontId="2" fillId="0" borderId="0" xfId="0" applyNumberFormat="1" applyFont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0" fillId="0" borderId="0" xfId="0" applyProtection="1">
      <protection locked="0"/>
    </xf>
    <xf numFmtId="0" fontId="5" fillId="0" borderId="0" xfId="0" applyFont="1" applyAlignment="1">
      <alignment horizontal="left"/>
    </xf>
    <xf numFmtId="11" fontId="5" fillId="0" borderId="0" xfId="0" applyNumberFormat="1" applyFont="1" applyAlignment="1">
      <alignment horizontal="center"/>
    </xf>
    <xf numFmtId="2" fontId="5" fillId="0" borderId="0" xfId="0" applyNumberFormat="1" applyFont="1" applyAlignment="1">
      <alignment horizontal="center"/>
    </xf>
    <xf numFmtId="0" fontId="5" fillId="0" borderId="0" xfId="0" applyFont="1"/>
    <xf numFmtId="0" fontId="11" fillId="0" borderId="0" xfId="0" applyFont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e" xfId="0" builtinId="0"/>
  </cellStyles>
  <dxfs count="10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Drop" dropStyle="combo" dx="16" fmlaLink="B18" fmlaRange="$P$17:$P$19" noThreeD="1" sel="1" val="0"/>
</file>

<file path=xl/ctrlProps/ctrlProp2.xml><?xml version="1.0" encoding="utf-8"?>
<formControlPr xmlns="http://schemas.microsoft.com/office/spreadsheetml/2009/9/main" objectType="Drop" dropStyle="combo" dx="16" fmlaLink="B3" fmlaRange="$P$2:$P$4" noThreeD="1" sel="1" val="0"/>
</file>

<file path=xl/ctrlProps/ctrlProp3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4.xml><?xml version="1.0" encoding="utf-8"?>
<formControlPr xmlns="http://schemas.microsoft.com/office/spreadsheetml/2009/9/main" objectType="Drop" dropStyle="combo" dx="16" fmlaLink="B13" fmlaRange="$P$13:$P$14" noThreeD="1" sel="1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2049" name="Drop Down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2051" name="Drop Down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2053" name="Drop Down 5" hidden="1">
              <a:extLst>
                <a:ext uri="{63B3BB69-23CF-44E3-9099-C40C66FF867C}">
                  <a14:compatExt spid="_x0000_s2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2054" name="Drop Down 6" hidden="1">
              <a:extLst>
                <a:ext uri="{63B3BB69-23CF-44E3-9099-C40C66FF867C}">
                  <a14:compatExt spid="_x0000_s20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3"/>
  <dimension ref="B2:S46"/>
  <sheetViews>
    <sheetView tabSelected="1" workbookViewId="0">
      <selection activeCell="H15" sqref="H15"/>
    </sheetView>
  </sheetViews>
  <sheetFormatPr defaultRowHeight="12.75" x14ac:dyDescent="0.2"/>
  <sheetData>
    <row r="2" spans="2:19" x14ac:dyDescent="0.2">
      <c r="B2" s="11" t="s">
        <v>27</v>
      </c>
      <c r="G2" s="4" t="s">
        <v>0</v>
      </c>
      <c r="H2" s="1"/>
      <c r="I2" s="1"/>
      <c r="K2" s="1" t="s">
        <v>19</v>
      </c>
      <c r="L2" s="3">
        <f>12*C27/H5^2/1000000</f>
        <v>18.168640136718746</v>
      </c>
      <c r="M2" s="2" t="s">
        <v>20</v>
      </c>
      <c r="P2" s="29" t="s">
        <v>29</v>
      </c>
      <c r="Q2" s="29"/>
      <c r="R2" s="29"/>
      <c r="S2" s="29"/>
    </row>
    <row r="3" spans="2:19" x14ac:dyDescent="0.2">
      <c r="B3" s="25">
        <v>1</v>
      </c>
      <c r="G3" s="1" t="s">
        <v>1</v>
      </c>
      <c r="H3" s="22">
        <v>70</v>
      </c>
      <c r="I3" s="2" t="s">
        <v>3</v>
      </c>
      <c r="K3" s="12" t="s">
        <v>39</v>
      </c>
      <c r="L3" s="5">
        <f>1/(1+0.5*(I28+Q28+2/3*I28*Q28)/(1+(I28+Q28)/6))</f>
        <v>0.53989542929473322</v>
      </c>
      <c r="P3" s="29" t="s">
        <v>28</v>
      </c>
      <c r="Q3" s="29"/>
      <c r="R3" s="29"/>
      <c r="S3" s="29"/>
    </row>
    <row r="4" spans="2:19" x14ac:dyDescent="0.2">
      <c r="G4" s="1" t="s">
        <v>2</v>
      </c>
      <c r="H4" s="22">
        <v>30</v>
      </c>
      <c r="I4" s="2" t="s">
        <v>3</v>
      </c>
      <c r="P4" s="29" t="s">
        <v>30</v>
      </c>
      <c r="Q4" s="29"/>
      <c r="R4" s="29"/>
      <c r="S4" s="29"/>
    </row>
    <row r="5" spans="2:19" x14ac:dyDescent="0.2">
      <c r="G5" s="1" t="s">
        <v>11</v>
      </c>
      <c r="H5" s="23">
        <v>3.2</v>
      </c>
      <c r="I5" s="2" t="s">
        <v>4</v>
      </c>
      <c r="K5" s="16" t="s">
        <v>21</v>
      </c>
      <c r="L5" s="17">
        <f>L2*L3</f>
        <v>9.8091657663152887</v>
      </c>
      <c r="M5" s="18" t="s">
        <v>20</v>
      </c>
      <c r="P5" s="29"/>
      <c r="Q5" s="29"/>
      <c r="R5" s="29"/>
      <c r="S5" s="29"/>
    </row>
    <row r="6" spans="2:19" x14ac:dyDescent="0.2">
      <c r="G6" s="1"/>
      <c r="H6" s="6"/>
      <c r="I6" s="2"/>
      <c r="P6" s="29"/>
      <c r="Q6" s="29"/>
      <c r="R6" s="29"/>
      <c r="S6" s="29"/>
    </row>
    <row r="7" spans="2:19" x14ac:dyDescent="0.2">
      <c r="B7" s="11" t="s">
        <v>31</v>
      </c>
      <c r="J7" s="19"/>
      <c r="K7" s="20" t="s">
        <v>40</v>
      </c>
      <c r="L7" s="21">
        <f>0.5*(1+I28/3)/(1+I28/6+Q28/6)</f>
        <v>0.46239473429484074</v>
      </c>
      <c r="M7" s="16" t="s">
        <v>22</v>
      </c>
      <c r="P7" s="29" t="s">
        <v>32</v>
      </c>
      <c r="Q7" s="29"/>
      <c r="R7" s="29"/>
      <c r="S7" s="29"/>
    </row>
    <row r="8" spans="2:19" x14ac:dyDescent="0.2">
      <c r="B8" s="25">
        <v>2</v>
      </c>
      <c r="P8" s="29" t="s">
        <v>33</v>
      </c>
      <c r="Q8" s="29"/>
      <c r="R8" s="29"/>
      <c r="S8" s="29"/>
    </row>
    <row r="9" spans="2:19" x14ac:dyDescent="0.2">
      <c r="P9" s="29" t="s">
        <v>34</v>
      </c>
      <c r="Q9" s="29"/>
      <c r="R9" s="29"/>
      <c r="S9" s="29"/>
    </row>
    <row r="10" spans="2:19" x14ac:dyDescent="0.2">
      <c r="P10" s="29" t="s">
        <v>35</v>
      </c>
      <c r="Q10" s="29"/>
      <c r="R10" s="29"/>
      <c r="S10" s="29"/>
    </row>
    <row r="11" spans="2:19" x14ac:dyDescent="0.2">
      <c r="G11" s="11" t="str">
        <f>IF(B13=2,"travi superiori","travi (inf=sup)")</f>
        <v>travi (inf=sup)</v>
      </c>
      <c r="I11" t="str">
        <f>IF(B3&gt;2,"infinitamente rigide","")</f>
        <v/>
      </c>
      <c r="P11" s="29"/>
      <c r="Q11" s="29"/>
      <c r="R11" s="29"/>
      <c r="S11" s="29"/>
    </row>
    <row r="12" spans="2:19" x14ac:dyDescent="0.2">
      <c r="B12" s="11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4"/>
      <c r="L12" s="1"/>
      <c r="P12" s="29"/>
      <c r="Q12" s="29"/>
      <c r="R12" s="29"/>
      <c r="S12" s="29"/>
    </row>
    <row r="13" spans="2:19" x14ac:dyDescent="0.2">
      <c r="B13" s="25">
        <v>1</v>
      </c>
      <c r="G13" s="1" t="s">
        <v>1</v>
      </c>
      <c r="H13" s="22">
        <v>30</v>
      </c>
      <c r="I13" s="1" t="s">
        <v>3</v>
      </c>
      <c r="J13" s="1" t="str">
        <f>IF($B$18=2,G13,"")</f>
        <v/>
      </c>
      <c r="K13" s="22">
        <v>30</v>
      </c>
      <c r="L13" s="1" t="str">
        <f>IF($B$18=2,I13,"")</f>
        <v/>
      </c>
      <c r="P13" s="29" t="s">
        <v>37</v>
      </c>
      <c r="Q13" s="29"/>
      <c r="R13" s="29"/>
      <c r="S13" s="29"/>
    </row>
    <row r="14" spans="2:19" x14ac:dyDescent="0.2">
      <c r="F14" s="10"/>
      <c r="G14" s="1" t="s">
        <v>2</v>
      </c>
      <c r="H14" s="22">
        <v>50</v>
      </c>
      <c r="I14" s="1" t="s">
        <v>3</v>
      </c>
      <c r="J14" s="1" t="str">
        <f>IF($B$18=2,G14,"")</f>
        <v/>
      </c>
      <c r="K14" s="22">
        <v>60</v>
      </c>
      <c r="L14" s="1" t="str">
        <f>IF($B$18=2,I14,"")</f>
        <v/>
      </c>
      <c r="P14" s="29" t="s">
        <v>38</v>
      </c>
      <c r="Q14" s="29"/>
      <c r="R14" s="29"/>
      <c r="S14" s="29"/>
    </row>
    <row r="15" spans="2:19" x14ac:dyDescent="0.2">
      <c r="G15" s="1" t="s">
        <v>12</v>
      </c>
      <c r="H15" s="23">
        <v>3.7</v>
      </c>
      <c r="I15" s="1" t="s">
        <v>4</v>
      </c>
      <c r="J15" s="1" t="str">
        <f>IF($B$18=2,G15,"")</f>
        <v/>
      </c>
      <c r="K15" s="23">
        <v>5</v>
      </c>
      <c r="L15" s="1" t="str">
        <f>IF(B18=2,I15,"")</f>
        <v/>
      </c>
      <c r="P15" s="29"/>
      <c r="Q15" s="29"/>
      <c r="R15" s="29"/>
      <c r="S15" s="29"/>
    </row>
    <row r="16" spans="2:19" x14ac:dyDescent="0.2">
      <c r="G16" s="1"/>
      <c r="H16" s="6"/>
      <c r="I16" s="2"/>
      <c r="J16" s="1"/>
      <c r="K16" s="6"/>
      <c r="L16" s="2"/>
      <c r="P16" s="29"/>
      <c r="Q16" s="29"/>
      <c r="R16" s="29"/>
      <c r="S16" s="29"/>
    </row>
    <row r="17" spans="2:19" x14ac:dyDescent="0.2">
      <c r="B17" s="11" t="s">
        <v>26</v>
      </c>
      <c r="G17" s="11" t="str">
        <f>IF(B13=2,"travi inferiori","")</f>
        <v/>
      </c>
      <c r="I17" t="str">
        <f>IF(B8&gt;2,"infinitamente rigide (incastro)","")</f>
        <v/>
      </c>
      <c r="P17" s="29" t="s">
        <v>23</v>
      </c>
      <c r="Q17" s="29"/>
      <c r="R17" s="29"/>
      <c r="S17" s="29"/>
    </row>
    <row r="18" spans="2:19" x14ac:dyDescent="0.2">
      <c r="B18" s="25">
        <v>1</v>
      </c>
      <c r="G18" s="30" t="s">
        <v>43</v>
      </c>
      <c r="H18" s="31"/>
      <c r="I18" s="31"/>
      <c r="J18" s="31"/>
      <c r="K18" s="31"/>
      <c r="L18" s="31"/>
      <c r="M18" s="31"/>
      <c r="N18" s="31"/>
      <c r="P18" s="29" t="s">
        <v>24</v>
      </c>
      <c r="Q18" s="29"/>
      <c r="R18" s="29"/>
      <c r="S18" s="29"/>
    </row>
    <row r="19" spans="2:19" x14ac:dyDescent="0.2">
      <c r="G19" s="12" t="str">
        <f>IF($B$13=2,"b","")</f>
        <v/>
      </c>
      <c r="H19" s="22">
        <v>30</v>
      </c>
      <c r="I19" s="12" t="str">
        <f>IF($B$13=2,"cm","")</f>
        <v/>
      </c>
      <c r="J19" s="12" t="str">
        <f>IF($B$18=2,G19,"")</f>
        <v/>
      </c>
      <c r="K19" s="22">
        <v>30</v>
      </c>
      <c r="L19" s="12" t="str">
        <f>IF($B$18=2,I19,"")</f>
        <v/>
      </c>
      <c r="P19" s="29" t="s">
        <v>25</v>
      </c>
      <c r="Q19" s="29"/>
      <c r="R19" s="29"/>
      <c r="S19" s="29"/>
    </row>
    <row r="20" spans="2:19" x14ac:dyDescent="0.2">
      <c r="G20" s="12" t="str">
        <f>IF($B$13=2,"h","")</f>
        <v/>
      </c>
      <c r="H20" s="22">
        <v>60</v>
      </c>
      <c r="I20" s="12" t="str">
        <f>IF($B$13=2,"cm","")</f>
        <v/>
      </c>
      <c r="J20" s="12" t="str">
        <f>IF($B$18=2,G20,"")</f>
        <v/>
      </c>
      <c r="K20" s="22">
        <v>60</v>
      </c>
      <c r="L20" s="12" t="str">
        <f>IF($B$18=2,I20,"")</f>
        <v/>
      </c>
      <c r="P20" s="10"/>
    </row>
    <row r="21" spans="2:19" s="1" customFormat="1" x14ac:dyDescent="0.2">
      <c r="B21" s="1" t="s">
        <v>5</v>
      </c>
      <c r="C21" s="24">
        <v>31500</v>
      </c>
      <c r="D21" s="2" t="s">
        <v>6</v>
      </c>
      <c r="E21" s="2"/>
      <c r="F21" s="2"/>
      <c r="G21" s="12" t="str">
        <f>IF($B$13=2,"Lt","")</f>
        <v/>
      </c>
      <c r="H21" s="12" t="str">
        <f>IF($B$13=2,"come sup","")</f>
        <v/>
      </c>
      <c r="I21" s="2"/>
      <c r="J21" s="12" t="str">
        <f>IF($B$18=2,G21,"")</f>
        <v/>
      </c>
      <c r="K21" s="12" t="str">
        <f>IF($B$18=2,H21,"")</f>
        <v/>
      </c>
      <c r="L21" s="2"/>
    </row>
    <row r="22" spans="2:19" s="1" customFormat="1" x14ac:dyDescent="0.2"/>
    <row r="23" spans="2:19" s="1" customFormat="1" x14ac:dyDescent="0.2">
      <c r="D23" s="2"/>
    </row>
    <row r="24" spans="2:19" s="1" customFormat="1" x14ac:dyDescent="0.2"/>
    <row r="25" spans="2:19" s="1" customFormat="1" x14ac:dyDescent="0.2"/>
    <row r="26" spans="2:19" s="1" customFormat="1" x14ac:dyDescent="0.2">
      <c r="B26" s="7" t="s">
        <v>7</v>
      </c>
      <c r="C26" s="7">
        <f>H3*H4^3/12</f>
        <v>157500</v>
      </c>
      <c r="D26" s="26" t="s">
        <v>8</v>
      </c>
      <c r="E26" s="8"/>
      <c r="F26" s="7" t="s">
        <v>41</v>
      </c>
      <c r="G26" s="7">
        <f>IF(B3=1,H13*2,H13)</f>
        <v>60</v>
      </c>
      <c r="H26" s="7" t="s">
        <v>9</v>
      </c>
      <c r="I26" s="7">
        <f>G26*G27^3/12</f>
        <v>625000</v>
      </c>
      <c r="J26" s="26" t="s">
        <v>8</v>
      </c>
      <c r="K26" s="7"/>
      <c r="L26" s="7">
        <f>IF($B$13=1,H13,H19)</f>
        <v>30</v>
      </c>
      <c r="M26" s="7"/>
      <c r="N26" s="7" t="s">
        <v>41</v>
      </c>
      <c r="O26" s="7">
        <f>IF(B8=1,L26*2,L26)</f>
        <v>30</v>
      </c>
      <c r="P26" s="7" t="s">
        <v>10</v>
      </c>
      <c r="Q26" s="7">
        <f>O26*O27^3/12</f>
        <v>312500</v>
      </c>
      <c r="R26" s="26" t="s">
        <v>8</v>
      </c>
    </row>
    <row r="27" spans="2:19" s="1" customFormat="1" x14ac:dyDescent="0.2">
      <c r="B27" s="7" t="s">
        <v>13</v>
      </c>
      <c r="C27" s="27">
        <f>$C$21*C26/H5/100</f>
        <v>15503906.25</v>
      </c>
      <c r="D27" s="26" t="s">
        <v>16</v>
      </c>
      <c r="E27" s="8"/>
      <c r="F27" s="7"/>
      <c r="G27" s="7">
        <f>H14</f>
        <v>50</v>
      </c>
      <c r="H27" s="7" t="s">
        <v>14</v>
      </c>
      <c r="I27" s="27">
        <f>$C$21*I26/G28/100</f>
        <v>53209459.459459454</v>
      </c>
      <c r="J27" s="26" t="s">
        <v>16</v>
      </c>
      <c r="K27" s="7"/>
      <c r="L27" s="7">
        <f>IF($B$13=1,H14,H20)</f>
        <v>50</v>
      </c>
      <c r="M27" s="7"/>
      <c r="N27" s="7"/>
      <c r="O27" s="7">
        <f>L27</f>
        <v>50</v>
      </c>
      <c r="P27" s="7" t="s">
        <v>15</v>
      </c>
      <c r="Q27" s="27">
        <f>$C$21*Q26/O28/100</f>
        <v>26604729.729729727</v>
      </c>
      <c r="R27" s="26" t="s">
        <v>16</v>
      </c>
    </row>
    <row r="28" spans="2:19" s="1" customFormat="1" x14ac:dyDescent="0.2">
      <c r="B28" s="8"/>
      <c r="C28" s="8"/>
      <c r="D28" s="8"/>
      <c r="E28" s="8"/>
      <c r="F28" s="7"/>
      <c r="G28" s="28">
        <f>H15</f>
        <v>3.7</v>
      </c>
      <c r="H28" s="7" t="s">
        <v>17</v>
      </c>
      <c r="I28" s="28">
        <f>IF(B3&lt;3,C27/(I27+I31)*2,0)</f>
        <v>0.5827500000000001</v>
      </c>
      <c r="J28" s="7"/>
      <c r="K28" s="7"/>
      <c r="L28" s="28">
        <f>G28</f>
        <v>3.7</v>
      </c>
      <c r="M28" s="7"/>
      <c r="N28" s="7"/>
      <c r="O28" s="28">
        <f>L28</f>
        <v>3.7</v>
      </c>
      <c r="P28" s="7" t="s">
        <v>18</v>
      </c>
      <c r="Q28" s="28">
        <f>IF(B8&lt;3,C27/(Q27+Q31)*2,0)</f>
        <v>1.1655000000000002</v>
      </c>
      <c r="R28" s="7"/>
    </row>
    <row r="29" spans="2:19" s="1" customFormat="1" x14ac:dyDescent="0.2"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</row>
    <row r="30" spans="2:19" s="1" customFormat="1" x14ac:dyDescent="0.2">
      <c r="B30" s="8"/>
      <c r="C30" s="8"/>
      <c r="D30" s="8"/>
      <c r="E30" s="7">
        <f>IF($B$18=1,0,IF($B$18=2,K13,H13))</f>
        <v>0</v>
      </c>
      <c r="F30" s="7" t="s">
        <v>42</v>
      </c>
      <c r="G30" s="7">
        <f>IF($B$3=1,E30*2,E30)</f>
        <v>0</v>
      </c>
      <c r="H30" s="7" t="s">
        <v>9</v>
      </c>
      <c r="I30" s="7">
        <f>G30*G31^3/12</f>
        <v>0</v>
      </c>
      <c r="J30" s="26" t="s">
        <v>8</v>
      </c>
      <c r="K30" s="7"/>
      <c r="L30" s="7">
        <f>IF($B$13=1,K13,K19)</f>
        <v>30</v>
      </c>
      <c r="M30" s="7">
        <f>IF($B$18=1,0,IF($B$18=2,L30,L26))</f>
        <v>0</v>
      </c>
      <c r="N30" s="7" t="s">
        <v>42</v>
      </c>
      <c r="O30" s="7">
        <f>IF(B8=1,M30*2,M30)</f>
        <v>0</v>
      </c>
      <c r="P30" s="7" t="s">
        <v>10</v>
      </c>
      <c r="Q30" s="7">
        <f>O30*O31^3/12</f>
        <v>0</v>
      </c>
      <c r="R30" s="26" t="s">
        <v>8</v>
      </c>
      <c r="S30" s="7"/>
    </row>
    <row r="31" spans="2:19" s="1" customFormat="1" x14ac:dyDescent="0.2">
      <c r="B31" s="8"/>
      <c r="C31" s="8"/>
      <c r="D31" s="8"/>
      <c r="E31" s="7">
        <f>IF($B$18=1,0,IF($B$18=2,K14,H14))</f>
        <v>0</v>
      </c>
      <c r="F31" s="7"/>
      <c r="G31" s="7">
        <f>E31</f>
        <v>0</v>
      </c>
      <c r="H31" s="7" t="s">
        <v>14</v>
      </c>
      <c r="I31" s="27">
        <f>$C$21*I30/G32/100</f>
        <v>0</v>
      </c>
      <c r="J31" s="26" t="s">
        <v>16</v>
      </c>
      <c r="K31" s="7"/>
      <c r="L31" s="7">
        <f>IF($B$13=1,K14,K20)</f>
        <v>60</v>
      </c>
      <c r="M31" s="7">
        <f>IF($B$18=1,0,IF($B$18=2,L31,L27))</f>
        <v>0</v>
      </c>
      <c r="N31" s="7"/>
      <c r="O31" s="7">
        <f>M31</f>
        <v>0</v>
      </c>
      <c r="P31" s="7" t="s">
        <v>15</v>
      </c>
      <c r="Q31" s="27">
        <f>$C$21*Q30/O32/100</f>
        <v>0</v>
      </c>
      <c r="R31" s="26" t="s">
        <v>16</v>
      </c>
      <c r="S31" s="7"/>
    </row>
    <row r="32" spans="2:19" s="1" customFormat="1" x14ac:dyDescent="0.2">
      <c r="B32" s="8"/>
      <c r="C32" s="8"/>
      <c r="D32" s="8"/>
      <c r="E32" s="28">
        <f>IF($B$18=1,H15,IF($B$18=2,K15,H15))</f>
        <v>3.7</v>
      </c>
      <c r="F32" s="7"/>
      <c r="G32" s="28">
        <f>E32</f>
        <v>3.7</v>
      </c>
      <c r="H32" s="26"/>
      <c r="I32" s="7"/>
      <c r="J32" s="7"/>
      <c r="K32" s="7"/>
      <c r="L32" s="7"/>
      <c r="M32" s="28">
        <f>G32</f>
        <v>3.7</v>
      </c>
      <c r="N32" s="7"/>
      <c r="O32" s="28">
        <f>M32</f>
        <v>3.7</v>
      </c>
      <c r="P32" s="7"/>
      <c r="Q32" s="7"/>
      <c r="R32" s="7"/>
      <c r="S32" s="7"/>
    </row>
    <row r="33" spans="2:17" s="1" customFormat="1" x14ac:dyDescent="0.2">
      <c r="B33" s="15"/>
      <c r="C33" s="15"/>
      <c r="D33" s="15"/>
      <c r="E33" s="15"/>
      <c r="Q33" s="13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9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3"/>
    </row>
  </sheetData>
  <sheetProtection selectLockedCells="1"/>
  <mergeCells count="1">
    <mergeCell ref="G18:N18"/>
  </mergeCells>
  <conditionalFormatting sqref="F14">
    <cfRule type="expression" dxfId="9" priority="58" stopIfTrue="1">
      <formula>"$F$12=2"</formula>
    </cfRule>
  </conditionalFormatting>
  <conditionalFormatting sqref="K13">
    <cfRule type="expression" dxfId="8" priority="57" stopIfTrue="1">
      <formula>B18&lt;&gt;2</formula>
    </cfRule>
  </conditionalFormatting>
  <conditionalFormatting sqref="K14">
    <cfRule type="expression" dxfId="7" priority="54" stopIfTrue="1">
      <formula>B18&lt;&gt;2</formula>
    </cfRule>
  </conditionalFormatting>
  <conditionalFormatting sqref="K15 K20">
    <cfRule type="expression" dxfId="6" priority="53" stopIfTrue="1">
      <formula>$B$18&lt;&gt;2</formula>
    </cfRule>
  </conditionalFormatting>
  <conditionalFormatting sqref="K19:K20">
    <cfRule type="expression" dxfId="5" priority="49" stopIfTrue="1">
      <formula>$B$13=1</formula>
    </cfRule>
    <cfRule type="expression" dxfId="4" priority="50" stopIfTrue="1">
      <formula>$B$12=1</formula>
    </cfRule>
    <cfRule type="expression" dxfId="3" priority="52" stopIfTrue="1">
      <formula>$B$18&lt;&gt;2</formula>
    </cfRule>
  </conditionalFormatting>
  <conditionalFormatting sqref="H19:H20 K19:K20">
    <cfRule type="expression" dxfId="2" priority="45" stopIfTrue="1">
      <formula>$B$13=1</formula>
    </cfRule>
  </conditionalFormatting>
  <conditionalFormatting sqref="G18 G19:H21 I19:I20 J19:K21 L19:L20">
    <cfRule type="expression" dxfId="1" priority="42">
      <formula>$B$8&gt;2</formula>
    </cfRule>
  </conditionalFormatting>
  <conditionalFormatting sqref="G12 J12 G13:L15">
    <cfRule type="expression" dxfId="0" priority="22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6" name="Drop Down 5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7" name="Drop Down 6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Rigidezza</vt:lpstr>
    </vt:vector>
  </TitlesOfParts>
  <Company>DICA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Aurelio Ghersi</dc:creator>
  <cp:lastModifiedBy>Giovanni</cp:lastModifiedBy>
  <dcterms:created xsi:type="dcterms:W3CDTF">2013-01-02T09:55:43Z</dcterms:created>
  <dcterms:modified xsi:type="dcterms:W3CDTF">2016-11-23T07:42:37Z</dcterms:modified>
</cp:coreProperties>
</file>